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RCIAN\MOJE\PROJEKTY\2024\MOŠTĚNKA\DPS\VÝKAZ VÝMĚR\"/>
    </mc:Choice>
  </mc:AlternateContent>
  <xr:revisionPtr revIDLastSave="0" documentId="8_{E6FD9FB8-11CE-44C7-BB81-BA6176A244F1}" xr6:coauthVersionLast="47" xr6:coauthVersionMax="47" xr10:uidLastSave="{00000000-0000-0000-0000-000000000000}"/>
  <bookViews>
    <workbookView xWindow="-120" yWindow="-120" windowWidth="29040" windowHeight="15840" activeTab="3" xr2:uid="{B405175C-F92B-49C1-82D1-75EA6B92CF2F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Pol'!$A$1:$U$35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F39" i="1"/>
  <c r="G25" i="12"/>
  <c r="AC25" i="12"/>
  <c r="AD25" i="12"/>
  <c r="G8" i="12"/>
  <c r="F9" i="12"/>
  <c r="G9" i="12"/>
  <c r="M9" i="12" s="1"/>
  <c r="M8" i="12" s="1"/>
  <c r="I9" i="12"/>
  <c r="I8" i="12" s="1"/>
  <c r="K9" i="12"/>
  <c r="K8" i="12" s="1"/>
  <c r="O9" i="12"/>
  <c r="O8" i="12" s="1"/>
  <c r="Q9" i="12"/>
  <c r="U9" i="12"/>
  <c r="U8" i="12" s="1"/>
  <c r="F10" i="12"/>
  <c r="G10" i="12"/>
  <c r="M10" i="12" s="1"/>
  <c r="I10" i="12"/>
  <c r="K10" i="12"/>
  <c r="O10" i="12"/>
  <c r="Q10" i="12"/>
  <c r="Q8" i="12" s="1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G17" i="12"/>
  <c r="F18" i="12"/>
  <c r="G18" i="12"/>
  <c r="M18" i="12" s="1"/>
  <c r="I18" i="12"/>
  <c r="I17" i="12" s="1"/>
  <c r="K18" i="12"/>
  <c r="K17" i="12" s="1"/>
  <c r="O18" i="12"/>
  <c r="O17" i="12" s="1"/>
  <c r="Q18" i="12"/>
  <c r="Q17" i="12" s="1"/>
  <c r="U18" i="12"/>
  <c r="U17" i="12" s="1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I20" i="1"/>
  <c r="I19" i="1"/>
  <c r="I18" i="1"/>
  <c r="I17" i="1"/>
  <c r="I16" i="1"/>
  <c r="I49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7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3CEE5E9C-F673-4207-91A3-09D3C13F324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B8D5CA22-424E-4B7C-9049-0E4343E56A65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AEB58B57-FABC-49CE-BC9D-152822C1CA7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59E3A29-753F-457D-AF89-FA350EB1FCFB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864AB5B7-34A4-42F0-B3ED-389044B034B6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DC7B6843-5141-4D5B-9E0B-331487086EC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<sst xmlns="http://schemas.openxmlformats.org/spreadsheetml/2006/main" count="184" uniqueCount="111">
  <si>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</si>
  <si>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</si>
  <si>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</si>
  <si>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</si>
  <si>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</si>
  <si>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</si>
  <si>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</si>
  <si>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</si>
  <si>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</si>
  <si>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</si>
  <si>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</si>
  <si>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</si>
  <si>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</si>
  <si>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</si>
  <si>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</si>
  <si>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</si>
  <si>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</si>
  <si>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</si>
  <si>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</si>
  <si>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</si>
  <si>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</si>
  <si>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</si>
  <si>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</si>
  <si>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</si>
  <si>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</si>
  <si>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</si>
  <si>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</si>
  <si>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</si>
  <si>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</si>
  <si>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</si>
  <si>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</si>
  <si>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</si>
  <si>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</si>
  <si>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</si>
  <si>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</si>
  <si>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</si>
  <si>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</si>
  <si>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</si>
  <si>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</si>
  <si>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</si>
  <si>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</si>
  <si>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</si>
  <si>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</si>
  <si>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</si>
  <si>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</si>
  <si>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VVT Moštěnka, ústí-Domaželice, ř.km 0,000-21,935, ON+VRN</t>
  </si>
  <si>
    <t>Rozpočet</t>
  </si>
  <si>
    <t>Celkem za stavbu</t>
  </si>
  <si>
    <t>CZK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</si>
  <si>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</si>
  <si>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</si>
  <si>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</si>
  <si>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</si>
  <si>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</si>
  <si>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</si>
  <si>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</si>
  <si>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</si>
  <si>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</si>
  <si>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</si>
  <si>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</si>
  <si>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</si>
  <si>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</si>
  <si>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</si>
  <si>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</si>
  <si>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</si>
  <si>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</si>
  <si>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</si>
  <si>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</si>
  <si>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</si>
  <si>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</si>
  <si>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</si>
  <si>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</si>
  <si>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</si>
  <si>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</si>
  <si>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</si>
  <si>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</si>
  <si>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</si>
  <si>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</si>
  <si>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</si>
  <si>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</si>
  <si>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 21-1030.R</t>
  </si>
  <si>
    <t xml:space="preserve">Dočasná dopravní opatření </t>
  </si>
  <si>
    <t>Soubor</t>
  </si>
  <si>
    <t>POL99_0</t>
  </si>
  <si>
    <t>005 24-1020.R</t>
  </si>
  <si>
    <t xml:space="preserve">Geodetické zaměření skutečného provedení  </t>
  </si>
  <si>
    <t>005 24-1010.R</t>
  </si>
  <si>
    <t xml:space="preserve">Dokumentace skutečného provedení </t>
  </si>
  <si>
    <t>.R</t>
  </si>
  <si>
    <t xml:space="preserve">Vyhotovení a vložení dat do DTM </t>
  </si>
  <si>
    <t>005 21-1080.R</t>
  </si>
  <si>
    <t xml:space="preserve">Bezpečnostní a hygienická opatření na staveništi </t>
  </si>
  <si>
    <t>005 21-1040.R</t>
  </si>
  <si>
    <t xml:space="preserve">Užívání veřejných ploch a prostranství  </t>
  </si>
  <si>
    <t>005 23-1040.R</t>
  </si>
  <si>
    <t>Provozní řády-havarijní plán</t>
  </si>
  <si>
    <t>Provozní řády-povodňový plán</t>
  </si>
  <si>
    <t>005 12-1010.R</t>
  </si>
  <si>
    <t>Vybudování zařízení staveniště</t>
  </si>
  <si>
    <t>005 12-1030.R</t>
  </si>
  <si>
    <t>Odstranění zařízení staveniště</t>
  </si>
  <si>
    <t>005 11-1020.R</t>
  </si>
  <si>
    <t>Vytyčení stavby</t>
  </si>
  <si>
    <t>Uvedení příjezdových cest do původního stavu</t>
  </si>
  <si>
    <t>Zajištění plnění povinností BOZP dle zák.309/2006</t>
  </si>
  <si>
    <t>Biologický dozor na stavbě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</si>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</sst>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,0\,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176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76" fontId="7" fillId="0" borderId="35" xfId="0" applyNumberFormat="1" applyFont="1" applyBorder="1" applyAlignment="1">
      <alignment horizontal="center" vertical="center"/>
    </xf>
    <xf numFmtId="176" fontId="7" fillId="0" borderId="35" xfId="0" applyNumberFormat="1" applyFont="1" applyBorder="1" applyAlignment="1">
      <alignment vertical="center"/>
    </xf>
    <xf numFmtId="176" fontId="7" fillId="0" borderId="39" xfId="0" applyNumberFormat="1" applyFont="1" applyBorder="1" applyAlignment="1">
      <alignment horizontal="center" vertical="center"/>
    </xf>
    <xf numFmtId="176" fontId="7" fillId="0" borderId="39" xfId="0" applyNumberFormat="1" applyFont="1" applyBorder="1" applyAlignment="1">
      <alignment vertical="center"/>
    </xf>
    <xf numFmtId="176" fontId="7" fillId="5" borderId="39" xfId="0" applyNumberFormat="1" applyFont="1" applyFill="1" applyBorder="1" applyAlignment="1">
      <alignment horizontal="center"/>
    </xf>
    <xf numFmtId="176" fontId="7" fillId="5" borderId="39" xfId="0" applyNumberFormat="1" applyFont="1" applyFill="1" applyBorder="1" applyAlignment="1"/>
    <xf numFmtId="176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" fontId="8" fillId="0" borderId="12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8" xfId="0" applyNumberFormat="1" applyFont="1" applyBorder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3" borderId="13" xfId="0" applyNumberFormat="1" applyFill="1" applyBorder="1" applyAlignment="1">
      <alignment horizontal="left" vertical="center"/>
    </xf>
    <xf numFmtId="4" fontId="8" fillId="3" borderId="13" xfId="0" applyNumberFormat="1" applyFont="1" applyFill="1" applyBorder="1" applyAlignment="1">
      <alignment horizontal="left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/>
    <xf numFmtId="4" fontId="0" fillId="3" borderId="49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0" fillId="0" borderId="0" xfId="0" applyNumberFormat="1" applyAlignment="1">
      <alignment vertical="top"/>
    </xf>
    <xf numFmtId="4" fontId="8" fillId="3" borderId="12" xfId="0" applyNumberFormat="1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</cellXfs>
  <cellStyles count="2">
    <cellStyle name="Normální" xfId="0" builtinId="0"/>
    <cellStyle name="normální 2" xfId="1" xr:uid="{A4BFD77C-953B-4FFD-AD7B-93FA5A83032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92660-6DA9-46F0-87EB-EE78C2416ECE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4A305-BFE1-47E9-80BC-0F8BAD15EC6F}">
  <sheetPr codeName="List5112">
    <tabColor rgb="FF66FF66"/>
  </sheetPr>
  <dimension ref="A1:O52"/>
  <sheetViews>
    <sheetView showGridLines="0" topLeftCell="B27" zoomScaleNormal="100" zoomScaleSheetLayoutView="75" workbookViewId="0">
      <selection activeCell="M49" sqref="M4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7" t="s">
        <v>42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4"/>
      <c r="B2" s="101" t="s">
        <v>40</v>
      </c>
      <c r="C2" s="102"/>
      <c r="D2" s="103" t="s">
        <v>45</v>
      </c>
      <c r="E2" s="104"/>
      <c r="F2" s="104"/>
      <c r="G2" s="104"/>
      <c r="H2" s="104"/>
      <c r="I2" s="104"/>
      <c r="J2" s="105"/>
      <c r="O2" s="2"/>
    </row>
    <row r="3" spans="1:15" ht="23.25" hidden="1" customHeight="1" x14ac:dyDescent="0.2">
      <c r="A3" s="4"/>
      <c r="B3" s="106" t="s">
        <v>43</v>
      </c>
      <c r="C3" s="107"/>
      <c r="D3" s="108"/>
      <c r="E3" s="109"/>
      <c r="F3" s="109"/>
      <c r="G3" s="109"/>
      <c r="H3" s="109"/>
      <c r="I3" s="109"/>
      <c r="J3" s="110"/>
    </row>
    <row r="4" spans="1:15" ht="23.25" hidden="1" customHeight="1" x14ac:dyDescent="0.2">
      <c r="A4" s="4"/>
      <c r="B4" s="111" t="s">
        <v>44</v>
      </c>
      <c r="C4" s="112"/>
      <c r="D4" s="113"/>
      <c r="E4" s="113"/>
      <c r="F4" s="114"/>
      <c r="G4" s="115"/>
      <c r="H4" s="114"/>
      <c r="I4" s="115"/>
      <c r="J4" s="116"/>
    </row>
    <row r="5" spans="1:15" ht="24" customHeight="1" x14ac:dyDescent="0.2">
      <c r="A5" s="4"/>
      <c r="B5" s="45" t="s">
        <v>21</v>
      </c>
      <c r="C5" s="5"/>
      <c r="D5" s="117"/>
      <c r="E5" s="25"/>
      <c r="F5" s="25"/>
      <c r="G5" s="25"/>
      <c r="H5" s="27" t="s">
        <v>33</v>
      </c>
      <c r="I5" s="117"/>
      <c r="J5" s="11"/>
    </row>
    <row r="6" spans="1:15" ht="15.75" customHeight="1" x14ac:dyDescent="0.2">
      <c r="A6" s="4"/>
      <c r="B6" s="39"/>
      <c r="C6" s="25"/>
      <c r="D6" s="117"/>
      <c r="E6" s="25"/>
      <c r="F6" s="25"/>
      <c r="G6" s="25"/>
      <c r="H6" s="27" t="s">
        <v>34</v>
      </c>
      <c r="I6" s="117"/>
      <c r="J6" s="11"/>
    </row>
    <row r="7" spans="1:15" ht="15.75" customHeight="1" x14ac:dyDescent="0.2">
      <c r="A7" s="4"/>
      <c r="B7" s="40"/>
      <c r="C7" s="118"/>
      <c r="D7" s="100"/>
      <c r="E7" s="32"/>
      <c r="F7" s="32"/>
      <c r="G7" s="32"/>
      <c r="H7" s="34"/>
      <c r="I7" s="32"/>
      <c r="J7" s="48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49"/>
      <c r="C10" s="26"/>
      <c r="D10" s="44"/>
      <c r="E10" s="52"/>
      <c r="F10" s="52"/>
      <c r="G10" s="50"/>
      <c r="H10" s="50"/>
      <c r="I10" s="51"/>
      <c r="J10" s="48"/>
    </row>
    <row r="11" spans="1:15" ht="24" customHeight="1" x14ac:dyDescent="0.2">
      <c r="A11" s="4"/>
      <c r="B11" s="45" t="s">
        <v>18</v>
      </c>
      <c r="C11" s="5"/>
      <c r="D11" s="119"/>
      <c r="E11" s="119"/>
      <c r="F11" s="119"/>
      <c r="G11" s="119"/>
      <c r="H11" s="27" t="s">
        <v>33</v>
      </c>
      <c r="I11" s="123"/>
      <c r="J11" s="11"/>
    </row>
    <row r="12" spans="1:15" ht="15.75" customHeight="1" x14ac:dyDescent="0.2">
      <c r="A12" s="4"/>
      <c r="B12" s="39"/>
      <c r="C12" s="25"/>
      <c r="D12" s="120"/>
      <c r="E12" s="120"/>
      <c r="F12" s="120"/>
      <c r="G12" s="120"/>
      <c r="H12" s="27" t="s">
        <v>34</v>
      </c>
      <c r="I12" s="123"/>
      <c r="J12" s="11"/>
    </row>
    <row r="13" spans="1:15" ht="15.75" customHeight="1" x14ac:dyDescent="0.2">
      <c r="A13" s="4"/>
      <c r="B13" s="40"/>
      <c r="C13" s="122"/>
      <c r="D13" s="121"/>
      <c r="E13" s="121"/>
      <c r="F13" s="121"/>
      <c r="G13" s="121"/>
      <c r="H13" s="28"/>
      <c r="I13" s="32"/>
      <c r="J13" s="48"/>
    </row>
    <row r="14" spans="1:15" ht="24" hidden="1" customHeight="1" x14ac:dyDescent="0.2">
      <c r="A14" s="4"/>
      <c r="B14" s="60" t="s">
        <v>20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4"/>
      <c r="B15" s="49" t="s">
        <v>31</v>
      </c>
      <c r="C15" s="66"/>
      <c r="D15" s="50"/>
      <c r="E15" s="79"/>
      <c r="F15" s="79"/>
      <c r="G15" s="94"/>
      <c r="H15" s="94"/>
      <c r="I15" s="94" t="s">
        <v>28</v>
      </c>
      <c r="J15" s="95"/>
    </row>
    <row r="16" spans="1:15" ht="23.25" customHeight="1" x14ac:dyDescent="0.2">
      <c r="A16" s="176" t="s">
        <v>23</v>
      </c>
      <c r="B16" s="177" t="s">
        <v>23</v>
      </c>
      <c r="C16" s="54"/>
      <c r="D16" s="55"/>
      <c r="E16" s="76"/>
      <c r="F16" s="77"/>
      <c r="G16" s="76"/>
      <c r="H16" s="77"/>
      <c r="I16" s="76">
        <f>SUMIF(F47:F48,A16,I47:I48)+SUMIF(F47:F48,"PSU",I47:I48)</f>
        <v>0</v>
      </c>
      <c r="J16" s="78"/>
    </row>
    <row r="17" spans="1:10" ht="23.25" customHeight="1" x14ac:dyDescent="0.2">
      <c r="A17" s="176" t="s">
        <v>24</v>
      </c>
      <c r="B17" s="177" t="s">
        <v>24</v>
      </c>
      <c r="C17" s="54"/>
      <c r="D17" s="55"/>
      <c r="E17" s="76"/>
      <c r="F17" s="77"/>
      <c r="G17" s="76"/>
      <c r="H17" s="77"/>
      <c r="I17" s="76">
        <f>SUMIF(F47:F48,A17,I47:I48)</f>
        <v>0</v>
      </c>
      <c r="J17" s="78"/>
    </row>
    <row r="18" spans="1:10" ht="23.25" customHeight="1" x14ac:dyDescent="0.2">
      <c r="A18" s="176" t="s">
        <v>25</v>
      </c>
      <c r="B18" s="177" t="s">
        <v>25</v>
      </c>
      <c r="C18" s="54"/>
      <c r="D18" s="55"/>
      <c r="E18" s="76"/>
      <c r="F18" s="77"/>
      <c r="G18" s="76"/>
      <c r="H18" s="77"/>
      <c r="I18" s="76">
        <f>SUMIF(F47:F48,A18,I47:I48)</f>
        <v>0</v>
      </c>
      <c r="J18" s="78"/>
    </row>
    <row r="19" spans="1:10" ht="23.25" customHeight="1" x14ac:dyDescent="0.2">
      <c r="A19" s="176" t="s">
        <v>52</v>
      </c>
      <c r="B19" s="177" t="s">
        <v>26</v>
      </c>
      <c r="C19" s="54"/>
      <c r="D19" s="55"/>
      <c r="E19" s="76"/>
      <c r="F19" s="77"/>
      <c r="G19" s="76"/>
      <c r="H19" s="77"/>
      <c r="I19" s="76">
        <f>SUMIF(F47:F48,A19,I47:I48)</f>
        <v>0</v>
      </c>
      <c r="J19" s="78"/>
    </row>
    <row r="20" spans="1:10" ht="23.25" customHeight="1" x14ac:dyDescent="0.2">
      <c r="A20" s="176" t="s">
        <v>51</v>
      </c>
      <c r="B20" s="177" t="s">
        <v>27</v>
      </c>
      <c r="C20" s="54"/>
      <c r="D20" s="55"/>
      <c r="E20" s="76"/>
      <c r="F20" s="77"/>
      <c r="G20" s="76"/>
      <c r="H20" s="77"/>
      <c r="I20" s="76">
        <f>SUMIF(F47:F48,A20,I47:I48)</f>
        <v>0</v>
      </c>
      <c r="J20" s="78"/>
    </row>
    <row r="21" spans="1:10" ht="23.25" customHeight="1" x14ac:dyDescent="0.2">
      <c r="A21" s="4"/>
      <c r="B21" s="68" t="s">
        <v>28</v>
      </c>
      <c r="C21" s="69"/>
      <c r="D21" s="70"/>
      <c r="E21" s="85"/>
      <c r="F21" s="93"/>
      <c r="G21" s="85"/>
      <c r="H21" s="93"/>
      <c r="I21" s="85">
        <f>SUM(I16:J20)</f>
        <v>0</v>
      </c>
      <c r="J21" s="86"/>
    </row>
    <row r="22" spans="1:10" ht="33" customHeight="1" x14ac:dyDescent="0.2">
      <c r="A22" s="4"/>
      <c r="B22" s="59" t="s">
        <v>32</v>
      </c>
      <c r="C22" s="54"/>
      <c r="D22" s="55"/>
      <c r="E22" s="58"/>
      <c r="F22" s="57"/>
      <c r="G22" s="244"/>
      <c r="H22" s="244"/>
      <c r="I22" s="244"/>
      <c r="J22" s="245"/>
    </row>
    <row r="23" spans="1:10" ht="23.25" customHeight="1" x14ac:dyDescent="0.2">
      <c r="A23" s="4"/>
      <c r="B23" s="53" t="s">
        <v>11</v>
      </c>
      <c r="C23" s="54"/>
      <c r="D23" s="55"/>
      <c r="E23" s="56">
        <v>12</v>
      </c>
      <c r="F23" s="57" t="s">
        <v>0</v>
      </c>
      <c r="G23" s="83">
        <f>ZakladDPHSniVypocet</f>
        <v>0</v>
      </c>
      <c r="H23" s="84"/>
      <c r="I23" s="84"/>
      <c r="J23" s="245" t="str">
        <f t="shared" ref="J23:J28" si="0">Mena</f>
        <v>CZK</v>
      </c>
    </row>
    <row r="24" spans="1:10" ht="23.25" customHeight="1" x14ac:dyDescent="0.2">
      <c r="A24" s="4"/>
      <c r="B24" s="53" t="s">
        <v>12</v>
      </c>
      <c r="C24" s="54"/>
      <c r="D24" s="55"/>
      <c r="E24" s="56">
        <f>SazbaDPH1</f>
        <v>12</v>
      </c>
      <c r="F24" s="57" t="s">
        <v>0</v>
      </c>
      <c r="G24" s="81">
        <f>ZakladDPHSni*SazbaDPH1/100</f>
        <v>0</v>
      </c>
      <c r="H24" s="82"/>
      <c r="I24" s="82"/>
      <c r="J24" s="245" t="str">
        <f t="shared" si="0"/>
        <v>CZK</v>
      </c>
    </row>
    <row r="25" spans="1:10" ht="23.25" customHeight="1" x14ac:dyDescent="0.2">
      <c r="A25" s="4"/>
      <c r="B25" s="53" t="s">
        <v>13</v>
      </c>
      <c r="C25" s="54"/>
      <c r="D25" s="55"/>
      <c r="E25" s="56">
        <v>21</v>
      </c>
      <c r="F25" s="57" t="s">
        <v>0</v>
      </c>
      <c r="G25" s="83">
        <f>ZakladDPHZaklVypocet</f>
        <v>0</v>
      </c>
      <c r="H25" s="84"/>
      <c r="I25" s="84"/>
      <c r="J25" s="245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0">
        <f>ZakladDPHZakl*SazbaDPH2/100</f>
        <v>0</v>
      </c>
      <c r="H26" s="91"/>
      <c r="I26" s="91"/>
      <c r="J26" s="246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2">
        <f>0</f>
        <v>0</v>
      </c>
      <c r="H27" s="92"/>
      <c r="I27" s="92"/>
      <c r="J27" s="247" t="str">
        <f t="shared" si="0"/>
        <v>CZK</v>
      </c>
    </row>
    <row r="28" spans="1:10" ht="27.75" hidden="1" customHeight="1" thickBot="1" x14ac:dyDescent="0.25">
      <c r="A28" s="4"/>
      <c r="B28" s="147" t="s">
        <v>22</v>
      </c>
      <c r="C28" s="148"/>
      <c r="D28" s="148"/>
      <c r="E28" s="149"/>
      <c r="F28" s="150"/>
      <c r="G28" s="152">
        <f>ZakladDPHSniVypocet+ZakladDPHZaklVypocet</f>
        <v>0</v>
      </c>
      <c r="H28" s="152"/>
      <c r="I28" s="152"/>
      <c r="J28" s="248" t="str">
        <f t="shared" si="0"/>
        <v>CZK</v>
      </c>
    </row>
    <row r="29" spans="1:10" ht="27.75" customHeight="1" thickBot="1" x14ac:dyDescent="0.25">
      <c r="A29" s="4"/>
      <c r="B29" s="147" t="s">
        <v>35</v>
      </c>
      <c r="C29" s="151"/>
      <c r="D29" s="151"/>
      <c r="E29" s="151"/>
      <c r="F29" s="151"/>
      <c r="G29" s="152">
        <f>ZakladDPHSni+DPHSni+ZakladDPHZakl+DPHZakl+Zaokrouhleni</f>
        <v>0</v>
      </c>
      <c r="H29" s="152"/>
      <c r="I29" s="152"/>
      <c r="J29" s="24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45896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5"/>
      <c r="E34" s="75"/>
      <c r="F34" s="30"/>
      <c r="G34" s="75"/>
      <c r="H34" s="75"/>
      <c r="I34" s="75"/>
      <c r="J34" s="36"/>
    </row>
    <row r="35" spans="1:10" ht="12.75" customHeight="1" x14ac:dyDescent="0.2">
      <c r="A35" s="4"/>
      <c r="B35" s="4"/>
      <c r="C35" s="5"/>
      <c r="D35" s="80" t="s">
        <v>2</v>
      </c>
      <c r="E35" s="80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1" t="s">
        <v>15</v>
      </c>
      <c r="C37" s="3"/>
      <c r="D37" s="3"/>
      <c r="E37" s="3"/>
      <c r="F37" s="139"/>
      <c r="G37" s="139"/>
      <c r="H37" s="139"/>
      <c r="I37" s="139"/>
      <c r="J37" s="3"/>
    </row>
    <row r="38" spans="1:10" ht="25.5" hidden="1" customHeight="1" x14ac:dyDescent="0.2">
      <c r="A38" s="126" t="s">
        <v>37</v>
      </c>
      <c r="B38" s="128" t="s">
        <v>16</v>
      </c>
      <c r="C38" s="129" t="s">
        <v>5</v>
      </c>
      <c r="D38" s="130"/>
      <c r="E38" s="130"/>
      <c r="F38" s="140" t="str">
        <f>B23</f>
        <v>Základ pro sníženou DPH</v>
      </c>
      <c r="G38" s="140" t="str">
        <f>B25</f>
        <v>Základ pro základní DPH</v>
      </c>
      <c r="H38" s="141" t="s">
        <v>17</v>
      </c>
      <c r="I38" s="141" t="s">
        <v>1</v>
      </c>
      <c r="J38" s="131" t="s">
        <v>0</v>
      </c>
    </row>
    <row r="39" spans="1:10" ht="25.5" hidden="1" customHeight="1" x14ac:dyDescent="0.2">
      <c r="A39" s="126">
        <v>1</v>
      </c>
      <c r="B39" s="132" t="s">
        <v>46</v>
      </c>
      <c r="C39" s="133" t="s">
        <v>45</v>
      </c>
      <c r="D39" s="134"/>
      <c r="E39" s="134"/>
      <c r="F39" s="142">
        <f>'Rozpočet Pol'!AC25</f>
        <v>0</v>
      </c>
      <c r="G39" s="143">
        <f>'Rozpočet Pol'!AD25</f>
        <v>0</v>
      </c>
      <c r="H39" s="144">
        <f>(F39*SazbaDPH1/100)+(G39*SazbaDPH2/100)</f>
        <v>0</v>
      </c>
      <c r="I39" s="144">
        <f>F39+G39+H39</f>
        <v>0</v>
      </c>
      <c r="J39" s="135" t="str">
        <f>IF(CenaCelkemVypocet=0,"",I39/CenaCelkemVypocet*100)</f>
        <v/>
      </c>
    </row>
    <row r="40" spans="1:10" ht="25.5" hidden="1" customHeight="1" x14ac:dyDescent="0.2">
      <c r="A40" s="126"/>
      <c r="B40" s="136" t="s">
        <v>47</v>
      </c>
      <c r="C40" s="137"/>
      <c r="D40" s="137"/>
      <c r="E40" s="138"/>
      <c r="F40" s="145">
        <f>SUMIF(A39:A39,"=1",F39:F39)</f>
        <v>0</v>
      </c>
      <c r="G40" s="146">
        <f>SUMIF(A39:A39,"=1",G39:G39)</f>
        <v>0</v>
      </c>
      <c r="H40" s="146">
        <f>SUMIF(A39:A39,"=1",H39:H39)</f>
        <v>0</v>
      </c>
      <c r="I40" s="146">
        <f>SUMIF(A39:A39,"=1",I39:I39)</f>
        <v>0</v>
      </c>
      <c r="J40" s="127">
        <f>SUMIF(A39:A39,"=1",J39:J39)</f>
        <v>0</v>
      </c>
    </row>
    <row r="44" spans="1:10" ht="15.75" x14ac:dyDescent="0.25">
      <c r="B44" s="153" t="s">
        <v>49</v>
      </c>
    </row>
    <row r="46" spans="1:10" ht="25.5" customHeight="1" x14ac:dyDescent="0.2">
      <c r="A46" s="154"/>
      <c r="B46" s="157" t="s">
        <v>16</v>
      </c>
      <c r="C46" s="157" t="s">
        <v>5</v>
      </c>
      <c r="D46" s="158"/>
      <c r="E46" s="158"/>
      <c r="F46" s="161" t="s">
        <v>50</v>
      </c>
      <c r="G46" s="161"/>
      <c r="H46" s="161"/>
      <c r="I46" s="162" t="s">
        <v>28</v>
      </c>
      <c r="J46" s="162"/>
    </row>
    <row r="47" spans="1:10" ht="25.5" customHeight="1" x14ac:dyDescent="0.2">
      <c r="A47" s="155"/>
      <c r="B47" s="163" t="s">
        <v>51</v>
      </c>
      <c r="C47" s="164" t="s">
        <v>27</v>
      </c>
      <c r="D47" s="165"/>
      <c r="E47" s="165"/>
      <c r="F47" s="169" t="s">
        <v>51</v>
      </c>
      <c r="G47" s="170"/>
      <c r="H47" s="170"/>
      <c r="I47" s="250">
        <f>'Rozpočet Pol'!G8</f>
        <v>0</v>
      </c>
      <c r="J47" s="250"/>
    </row>
    <row r="48" spans="1:10" ht="25.5" customHeight="1" x14ac:dyDescent="0.2">
      <c r="A48" s="155"/>
      <c r="B48" s="166" t="s">
        <v>52</v>
      </c>
      <c r="C48" s="167" t="s">
        <v>26</v>
      </c>
      <c r="D48" s="168"/>
      <c r="E48" s="168"/>
      <c r="F48" s="171" t="s">
        <v>52</v>
      </c>
      <c r="G48" s="172"/>
      <c r="H48" s="172"/>
      <c r="I48" s="251">
        <f>'Rozpočet Pol'!G17</f>
        <v>0</v>
      </c>
      <c r="J48" s="251"/>
    </row>
    <row r="49" spans="1:10" ht="25.5" customHeight="1" x14ac:dyDescent="0.2">
      <c r="A49" s="156"/>
      <c r="B49" s="159" t="s">
        <v>1</v>
      </c>
      <c r="C49" s="159"/>
      <c r="D49" s="160"/>
      <c r="E49" s="160"/>
      <c r="F49" s="173"/>
      <c r="G49" s="174"/>
      <c r="H49" s="174"/>
      <c r="I49" s="252">
        <f>SUM(I47:I48)</f>
        <v>0</v>
      </c>
      <c r="J49" s="252"/>
    </row>
    <row r="50" spans="1:10" x14ac:dyDescent="0.2">
      <c r="F50" s="175"/>
      <c r="G50" s="125"/>
      <c r="H50" s="175"/>
      <c r="I50" s="125"/>
      <c r="J50" s="125"/>
    </row>
    <row r="51" spans="1:10" x14ac:dyDescent="0.2">
      <c r="F51" s="175"/>
      <c r="G51" s="125"/>
      <c r="H51" s="175"/>
      <c r="I51" s="125"/>
      <c r="J51" s="125"/>
    </row>
    <row r="52" spans="1:10" x14ac:dyDescent="0.2">
      <c r="F52" s="175"/>
      <c r="G52" s="125"/>
      <c r="H52" s="175"/>
      <c r="I52" s="125"/>
      <c r="J52" s="12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8:J48"/>
    <mergeCell ref="C48:E48"/>
    <mergeCell ref="I49:J49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F6B68-53B7-46D5-AE76-858E7B2A976E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3" t="s">
        <v>41</v>
      </c>
      <c r="B2" s="72"/>
      <c r="C2" s="98"/>
      <c r="D2" s="98"/>
      <c r="E2" s="98"/>
      <c r="F2" s="98"/>
      <c r="G2" s="99"/>
    </row>
    <row r="3" spans="1:7" ht="24.95" hidden="1" customHeight="1" x14ac:dyDescent="0.2">
      <c r="A3" s="73" t="s">
        <v>7</v>
      </c>
      <c r="B3" s="72"/>
      <c r="C3" s="98"/>
      <c r="D3" s="98"/>
      <c r="E3" s="98"/>
      <c r="F3" s="98"/>
      <c r="G3" s="99"/>
    </row>
    <row r="4" spans="1:7" ht="24.95" hidden="1" customHeight="1" x14ac:dyDescent="0.2">
      <c r="A4" s="73" t="s">
        <v>8</v>
      </c>
      <c r="B4" s="72"/>
      <c r="C4" s="98"/>
      <c r="D4" s="98"/>
      <c r="E4" s="98"/>
      <c r="F4" s="98"/>
      <c r="G4" s="9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BE94D-338F-4B7D-B958-D6D5F833DD21}">
  <sheetPr>
    <outlinePr summaryBelow="0"/>
  </sheetPr>
  <dimension ref="A1:BH35"/>
  <sheetViews>
    <sheetView tabSelected="1" workbookViewId="0">
      <selection activeCell="N29" sqref="N29"/>
    </sheetView>
  </sheetViews>
  <sheetFormatPr defaultRowHeight="12.75" outlineLevelRow="1" x14ac:dyDescent="0.2"/>
  <cols>
    <col min="1" max="1" width="4.28515625" customWidth="1"/>
    <col min="2" max="2" width="14.42578125" style="124" customWidth="1"/>
    <col min="3" max="3" width="38.28515625" style="12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78" t="s">
        <v>6</v>
      </c>
      <c r="B1" s="178"/>
      <c r="C1" s="178"/>
      <c r="D1" s="178"/>
      <c r="E1" s="178"/>
      <c r="F1" s="178"/>
      <c r="G1" s="178"/>
      <c r="AE1" t="s">
        <v>54</v>
      </c>
    </row>
    <row r="2" spans="1:60" ht="24.95" customHeight="1" x14ac:dyDescent="0.2">
      <c r="A2" s="185" t="s">
        <v>53</v>
      </c>
      <c r="B2" s="179"/>
      <c r="C2" s="180" t="s">
        <v>45</v>
      </c>
      <c r="D2" s="181"/>
      <c r="E2" s="181"/>
      <c r="F2" s="181"/>
      <c r="G2" s="187"/>
      <c r="AE2" t="s">
        <v>55</v>
      </c>
    </row>
    <row r="3" spans="1:60" ht="24.95" hidden="1" customHeight="1" x14ac:dyDescent="0.2">
      <c r="A3" s="186" t="s">
        <v>7</v>
      </c>
      <c r="B3" s="184"/>
      <c r="C3" s="182"/>
      <c r="D3" s="183"/>
      <c r="E3" s="183"/>
      <c r="F3" s="183"/>
      <c r="G3" s="188"/>
      <c r="AE3" t="s">
        <v>56</v>
      </c>
    </row>
    <row r="4" spans="1:60" ht="24.95" hidden="1" customHeight="1" x14ac:dyDescent="0.2">
      <c r="A4" s="186" t="s">
        <v>8</v>
      </c>
      <c r="B4" s="184"/>
      <c r="C4" s="182"/>
      <c r="D4" s="183"/>
      <c r="E4" s="183"/>
      <c r="F4" s="183"/>
      <c r="G4" s="188"/>
      <c r="AE4" t="s">
        <v>57</v>
      </c>
    </row>
    <row r="5" spans="1:60" hidden="1" x14ac:dyDescent="0.2">
      <c r="A5" s="189" t="s">
        <v>58</v>
      </c>
      <c r="B5" s="190"/>
      <c r="C5" s="191"/>
      <c r="D5" s="192"/>
      <c r="E5" s="192"/>
      <c r="F5" s="192"/>
      <c r="G5" s="193"/>
      <c r="AE5" t="s">
        <v>59</v>
      </c>
    </row>
    <row r="7" spans="1:60" ht="38.25" x14ac:dyDescent="0.2">
      <c r="A7" s="198" t="s">
        <v>60</v>
      </c>
      <c r="B7" s="199" t="s">
        <v>61</v>
      </c>
      <c r="C7" s="199" t="s">
        <v>62</v>
      </c>
      <c r="D7" s="198" t="s">
        <v>63</v>
      </c>
      <c r="E7" s="198" t="s">
        <v>64</v>
      </c>
      <c r="F7" s="194" t="s">
        <v>65</v>
      </c>
      <c r="G7" s="210" t="s">
        <v>28</v>
      </c>
      <c r="H7" s="211" t="s">
        <v>29</v>
      </c>
      <c r="I7" s="211" t="s">
        <v>66</v>
      </c>
      <c r="J7" s="211" t="s">
        <v>30</v>
      </c>
      <c r="K7" s="211" t="s">
        <v>67</v>
      </c>
      <c r="L7" s="211" t="s">
        <v>68</v>
      </c>
      <c r="M7" s="211" t="s">
        <v>69</v>
      </c>
      <c r="N7" s="211" t="s">
        <v>70</v>
      </c>
      <c r="O7" s="211" t="s">
        <v>71</v>
      </c>
      <c r="P7" s="211" t="s">
        <v>72</v>
      </c>
      <c r="Q7" s="211" t="s">
        <v>73</v>
      </c>
      <c r="R7" s="211" t="s">
        <v>74</v>
      </c>
      <c r="S7" s="211" t="s">
        <v>75</v>
      </c>
      <c r="T7" s="211" t="s">
        <v>76</v>
      </c>
      <c r="U7" s="201" t="s">
        <v>77</v>
      </c>
    </row>
    <row r="8" spans="1:60" x14ac:dyDescent="0.2">
      <c r="A8" s="212" t="s">
        <v>78</v>
      </c>
      <c r="B8" s="213" t="s">
        <v>51</v>
      </c>
      <c r="C8" s="214" t="s">
        <v>27</v>
      </c>
      <c r="D8" s="215"/>
      <c r="E8" s="253"/>
      <c r="F8" s="253"/>
      <c r="G8" s="253">
        <f>SUMIF(AE9:AE16,"&lt;&gt;NOR",G9:G16)</f>
        <v>0</v>
      </c>
      <c r="H8" s="253"/>
      <c r="I8" s="253">
        <f>SUM(I9:I16)</f>
        <v>0</v>
      </c>
      <c r="J8" s="253"/>
      <c r="K8" s="253">
        <f>SUM(K9:K16)</f>
        <v>0</v>
      </c>
      <c r="L8" s="253"/>
      <c r="M8" s="253">
        <f>SUM(M9:M16)</f>
        <v>0</v>
      </c>
      <c r="N8" s="253"/>
      <c r="O8" s="253">
        <f>SUM(O9:O16)</f>
        <v>0</v>
      </c>
      <c r="P8" s="253"/>
      <c r="Q8" s="253">
        <f>SUM(Q9:Q16)</f>
        <v>0</v>
      </c>
      <c r="R8" s="200"/>
      <c r="S8" s="200"/>
      <c r="T8" s="212"/>
      <c r="U8" s="200">
        <f>SUM(U9:U16)</f>
        <v>0</v>
      </c>
      <c r="AE8" t="s">
        <v>79</v>
      </c>
    </row>
    <row r="9" spans="1:60" outlineLevel="1" x14ac:dyDescent="0.2">
      <c r="A9" s="196">
        <v>1</v>
      </c>
      <c r="B9" s="202" t="s">
        <v>80</v>
      </c>
      <c r="C9" s="234" t="s">
        <v>81</v>
      </c>
      <c r="D9" s="204" t="s">
        <v>82</v>
      </c>
      <c r="E9" s="254">
        <v>1</v>
      </c>
      <c r="F9" s="255">
        <f>H9+J9</f>
        <v>0</v>
      </c>
      <c r="G9" s="254">
        <f>ROUND(E9*F9,2)</f>
        <v>0</v>
      </c>
      <c r="H9" s="254"/>
      <c r="I9" s="254">
        <f>ROUND(E9*H9,2)</f>
        <v>0</v>
      </c>
      <c r="J9" s="254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ROUND(E9*N9,5)</f>
        <v>0</v>
      </c>
      <c r="P9" s="254">
        <v>0</v>
      </c>
      <c r="Q9" s="254">
        <f>ROUND(E9*P9,5)</f>
        <v>0</v>
      </c>
      <c r="R9" s="205"/>
      <c r="S9" s="205"/>
      <c r="T9" s="206">
        <v>0</v>
      </c>
      <c r="U9" s="205">
        <f>ROUND(E9*T9,2)</f>
        <v>0</v>
      </c>
      <c r="V9" s="195"/>
      <c r="W9" s="195"/>
      <c r="X9" s="195"/>
      <c r="Y9" s="195"/>
      <c r="Z9" s="195"/>
      <c r="AA9" s="195"/>
      <c r="AB9" s="195"/>
      <c r="AC9" s="195"/>
      <c r="AD9" s="195"/>
      <c r="AE9" s="195" t="s">
        <v>83</v>
      </c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spans="1:60" outlineLevel="1" x14ac:dyDescent="0.2">
      <c r="A10" s="196">
        <v>2</v>
      </c>
      <c r="B10" s="202" t="s">
        <v>84</v>
      </c>
      <c r="C10" s="234" t="s">
        <v>85</v>
      </c>
      <c r="D10" s="204" t="s">
        <v>82</v>
      </c>
      <c r="E10" s="254">
        <v>1</v>
      </c>
      <c r="F10" s="255">
        <f>H10+J10</f>
        <v>0</v>
      </c>
      <c r="G10" s="254">
        <f>ROUND(E10*F10,2)</f>
        <v>0</v>
      </c>
      <c r="H10" s="254"/>
      <c r="I10" s="254">
        <f>ROUND(E10*H10,2)</f>
        <v>0</v>
      </c>
      <c r="J10" s="254"/>
      <c r="K10" s="254">
        <f>ROUND(E10*J10,2)</f>
        <v>0</v>
      </c>
      <c r="L10" s="254">
        <v>21</v>
      </c>
      <c r="M10" s="254">
        <f>G10*(1+L10/100)</f>
        <v>0</v>
      </c>
      <c r="N10" s="254">
        <v>0</v>
      </c>
      <c r="O10" s="254">
        <f>ROUND(E10*N10,5)</f>
        <v>0</v>
      </c>
      <c r="P10" s="254">
        <v>0</v>
      </c>
      <c r="Q10" s="254">
        <f>ROUND(E10*P10,5)</f>
        <v>0</v>
      </c>
      <c r="R10" s="205"/>
      <c r="S10" s="205"/>
      <c r="T10" s="206">
        <v>0</v>
      </c>
      <c r="U10" s="205">
        <f>ROUND(E10*T10,2)</f>
        <v>0</v>
      </c>
      <c r="V10" s="195"/>
      <c r="W10" s="195"/>
      <c r="X10" s="195"/>
      <c r="Y10" s="195"/>
      <c r="Z10" s="195"/>
      <c r="AA10" s="195"/>
      <c r="AB10" s="195"/>
      <c r="AC10" s="195"/>
      <c r="AD10" s="195"/>
      <c r="AE10" s="195" t="s">
        <v>83</v>
      </c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spans="1:60" outlineLevel="1" x14ac:dyDescent="0.2">
      <c r="A11" s="196">
        <v>3</v>
      </c>
      <c r="B11" s="202" t="s">
        <v>86</v>
      </c>
      <c r="C11" s="234" t="s">
        <v>87</v>
      </c>
      <c r="D11" s="204" t="s">
        <v>82</v>
      </c>
      <c r="E11" s="254">
        <v>1</v>
      </c>
      <c r="F11" s="255">
        <f>H11+J11</f>
        <v>0</v>
      </c>
      <c r="G11" s="254">
        <f>ROUND(E11*F11,2)</f>
        <v>0</v>
      </c>
      <c r="H11" s="254"/>
      <c r="I11" s="254">
        <f>ROUND(E11*H11,2)</f>
        <v>0</v>
      </c>
      <c r="J11" s="254"/>
      <c r="K11" s="254">
        <f>ROUND(E11*J11,2)</f>
        <v>0</v>
      </c>
      <c r="L11" s="254">
        <v>21</v>
      </c>
      <c r="M11" s="254">
        <f>G11*(1+L11/100)</f>
        <v>0</v>
      </c>
      <c r="N11" s="254">
        <v>0</v>
      </c>
      <c r="O11" s="254">
        <f>ROUND(E11*N11,5)</f>
        <v>0</v>
      </c>
      <c r="P11" s="254">
        <v>0</v>
      </c>
      <c r="Q11" s="254">
        <f>ROUND(E11*P11,5)</f>
        <v>0</v>
      </c>
      <c r="R11" s="205"/>
      <c r="S11" s="205"/>
      <c r="T11" s="206">
        <v>0</v>
      </c>
      <c r="U11" s="205">
        <f>ROUND(E11*T11,2)</f>
        <v>0</v>
      </c>
      <c r="V11" s="195"/>
      <c r="W11" s="195"/>
      <c r="X11" s="195"/>
      <c r="Y11" s="195"/>
      <c r="Z11" s="195"/>
      <c r="AA11" s="195"/>
      <c r="AB11" s="195"/>
      <c r="AC11" s="195"/>
      <c r="AD11" s="195"/>
      <c r="AE11" s="195" t="s">
        <v>83</v>
      </c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spans="1:60" outlineLevel="1" x14ac:dyDescent="0.2">
      <c r="A12" s="196">
        <v>4</v>
      </c>
      <c r="B12" s="202" t="s">
        <v>88</v>
      </c>
      <c r="C12" s="234" t="s">
        <v>89</v>
      </c>
      <c r="D12" s="204" t="s">
        <v>82</v>
      </c>
      <c r="E12" s="254">
        <v>1</v>
      </c>
      <c r="F12" s="255">
        <f>H12+J12</f>
        <v>0</v>
      </c>
      <c r="G12" s="254">
        <f>ROUND(E12*F12,2)</f>
        <v>0</v>
      </c>
      <c r="H12" s="254"/>
      <c r="I12" s="254">
        <f>ROUND(E12*H12,2)</f>
        <v>0</v>
      </c>
      <c r="J12" s="254"/>
      <c r="K12" s="254">
        <f>ROUND(E12*J12,2)</f>
        <v>0</v>
      </c>
      <c r="L12" s="254">
        <v>21</v>
      </c>
      <c r="M12" s="254">
        <f>G12*(1+L12/100)</f>
        <v>0</v>
      </c>
      <c r="N12" s="254">
        <v>0</v>
      </c>
      <c r="O12" s="254">
        <f>ROUND(E12*N12,5)</f>
        <v>0</v>
      </c>
      <c r="P12" s="254">
        <v>0</v>
      </c>
      <c r="Q12" s="254">
        <f>ROUND(E12*P12,5)</f>
        <v>0</v>
      </c>
      <c r="R12" s="205"/>
      <c r="S12" s="205"/>
      <c r="T12" s="206">
        <v>0</v>
      </c>
      <c r="U12" s="205">
        <f>ROUND(E12*T12,2)</f>
        <v>0</v>
      </c>
      <c r="V12" s="195"/>
      <c r="W12" s="195"/>
      <c r="X12" s="195"/>
      <c r="Y12" s="195"/>
      <c r="Z12" s="195"/>
      <c r="AA12" s="195"/>
      <c r="AB12" s="195"/>
      <c r="AC12" s="195"/>
      <c r="AD12" s="195"/>
      <c r="AE12" s="195" t="s">
        <v>83</v>
      </c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spans="1:60" outlineLevel="1" x14ac:dyDescent="0.2">
      <c r="A13" s="196">
        <v>5</v>
      </c>
      <c r="B13" s="202" t="s">
        <v>90</v>
      </c>
      <c r="C13" s="234" t="s">
        <v>91</v>
      </c>
      <c r="D13" s="204" t="s">
        <v>82</v>
      </c>
      <c r="E13" s="254">
        <v>1</v>
      </c>
      <c r="F13" s="255">
        <f>H13+J13</f>
        <v>0</v>
      </c>
      <c r="G13" s="254">
        <f>ROUND(E13*F13,2)</f>
        <v>0</v>
      </c>
      <c r="H13" s="254"/>
      <c r="I13" s="254">
        <f>ROUND(E13*H13,2)</f>
        <v>0</v>
      </c>
      <c r="J13" s="254"/>
      <c r="K13" s="254">
        <f>ROUND(E13*J13,2)</f>
        <v>0</v>
      </c>
      <c r="L13" s="254">
        <v>21</v>
      </c>
      <c r="M13" s="254">
        <f>G13*(1+L13/100)</f>
        <v>0</v>
      </c>
      <c r="N13" s="254">
        <v>0</v>
      </c>
      <c r="O13" s="254">
        <f>ROUND(E13*N13,5)</f>
        <v>0</v>
      </c>
      <c r="P13" s="254">
        <v>0</v>
      </c>
      <c r="Q13" s="254">
        <f>ROUND(E13*P13,5)</f>
        <v>0</v>
      </c>
      <c r="R13" s="205"/>
      <c r="S13" s="205"/>
      <c r="T13" s="206">
        <v>0</v>
      </c>
      <c r="U13" s="205">
        <f>ROUND(E13*T13,2)</f>
        <v>0</v>
      </c>
      <c r="V13" s="195"/>
      <c r="W13" s="195"/>
      <c r="X13" s="195"/>
      <c r="Y13" s="195"/>
      <c r="Z13" s="195"/>
      <c r="AA13" s="195"/>
      <c r="AB13" s="195"/>
      <c r="AC13" s="195"/>
      <c r="AD13" s="195"/>
      <c r="AE13" s="195" t="s">
        <v>83</v>
      </c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spans="1:60" outlineLevel="1" x14ac:dyDescent="0.2">
      <c r="A14" s="196">
        <v>6</v>
      </c>
      <c r="B14" s="202" t="s">
        <v>92</v>
      </c>
      <c r="C14" s="234" t="s">
        <v>93</v>
      </c>
      <c r="D14" s="204" t="s">
        <v>82</v>
      </c>
      <c r="E14" s="254">
        <v>1</v>
      </c>
      <c r="F14" s="255">
        <f>H14+J14</f>
        <v>0</v>
      </c>
      <c r="G14" s="254">
        <f>ROUND(E14*F14,2)</f>
        <v>0</v>
      </c>
      <c r="H14" s="254"/>
      <c r="I14" s="254">
        <f>ROUND(E14*H14,2)</f>
        <v>0</v>
      </c>
      <c r="J14" s="254"/>
      <c r="K14" s="254">
        <f>ROUND(E14*J14,2)</f>
        <v>0</v>
      </c>
      <c r="L14" s="254">
        <v>21</v>
      </c>
      <c r="M14" s="254">
        <f>G14*(1+L14/100)</f>
        <v>0</v>
      </c>
      <c r="N14" s="254">
        <v>0</v>
      </c>
      <c r="O14" s="254">
        <f>ROUND(E14*N14,5)</f>
        <v>0</v>
      </c>
      <c r="P14" s="254">
        <v>0</v>
      </c>
      <c r="Q14" s="254">
        <f>ROUND(E14*P14,5)</f>
        <v>0</v>
      </c>
      <c r="R14" s="205"/>
      <c r="S14" s="205"/>
      <c r="T14" s="206">
        <v>0</v>
      </c>
      <c r="U14" s="205">
        <f>ROUND(E14*T14,2)</f>
        <v>0</v>
      </c>
      <c r="V14" s="195"/>
      <c r="W14" s="195"/>
      <c r="X14" s="195"/>
      <c r="Y14" s="195"/>
      <c r="Z14" s="195"/>
      <c r="AA14" s="195"/>
      <c r="AB14" s="195"/>
      <c r="AC14" s="195"/>
      <c r="AD14" s="195"/>
      <c r="AE14" s="195" t="s">
        <v>83</v>
      </c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spans="1:60" outlineLevel="1" x14ac:dyDescent="0.2">
      <c r="A15" s="196">
        <v>7</v>
      </c>
      <c r="B15" s="202" t="s">
        <v>94</v>
      </c>
      <c r="C15" s="234" t="s">
        <v>95</v>
      </c>
      <c r="D15" s="204" t="s">
        <v>82</v>
      </c>
      <c r="E15" s="254">
        <v>1</v>
      </c>
      <c r="F15" s="255">
        <f>H15+J15</f>
        <v>0</v>
      </c>
      <c r="G15" s="254">
        <f>ROUND(E15*F15,2)</f>
        <v>0</v>
      </c>
      <c r="H15" s="254"/>
      <c r="I15" s="254">
        <f>ROUND(E15*H15,2)</f>
        <v>0</v>
      </c>
      <c r="J15" s="254"/>
      <c r="K15" s="254">
        <f>ROUND(E15*J15,2)</f>
        <v>0</v>
      </c>
      <c r="L15" s="254">
        <v>21</v>
      </c>
      <c r="M15" s="254">
        <f>G15*(1+L15/100)</f>
        <v>0</v>
      </c>
      <c r="N15" s="254">
        <v>0</v>
      </c>
      <c r="O15" s="254">
        <f>ROUND(E15*N15,5)</f>
        <v>0</v>
      </c>
      <c r="P15" s="254">
        <v>0</v>
      </c>
      <c r="Q15" s="254">
        <f>ROUND(E15*P15,5)</f>
        <v>0</v>
      </c>
      <c r="R15" s="205"/>
      <c r="S15" s="205"/>
      <c r="T15" s="206">
        <v>0</v>
      </c>
      <c r="U15" s="205">
        <f>ROUND(E15*T15,2)</f>
        <v>0</v>
      </c>
      <c r="V15" s="195"/>
      <c r="W15" s="195"/>
      <c r="X15" s="195"/>
      <c r="Y15" s="195"/>
      <c r="Z15" s="195"/>
      <c r="AA15" s="195"/>
      <c r="AB15" s="195"/>
      <c r="AC15" s="195"/>
      <c r="AD15" s="195"/>
      <c r="AE15" s="195" t="s">
        <v>83</v>
      </c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spans="1:60" outlineLevel="1" x14ac:dyDescent="0.2">
      <c r="A16" s="196">
        <v>8</v>
      </c>
      <c r="B16" s="202" t="s">
        <v>94</v>
      </c>
      <c r="C16" s="234" t="s">
        <v>96</v>
      </c>
      <c r="D16" s="204" t="s">
        <v>82</v>
      </c>
      <c r="E16" s="254">
        <v>1</v>
      </c>
      <c r="F16" s="255">
        <f>H16+J16</f>
        <v>0</v>
      </c>
      <c r="G16" s="254">
        <f>ROUND(E16*F16,2)</f>
        <v>0</v>
      </c>
      <c r="H16" s="254"/>
      <c r="I16" s="254">
        <f>ROUND(E16*H16,2)</f>
        <v>0</v>
      </c>
      <c r="J16" s="254"/>
      <c r="K16" s="254">
        <f>ROUND(E16*J16,2)</f>
        <v>0</v>
      </c>
      <c r="L16" s="254">
        <v>21</v>
      </c>
      <c r="M16" s="254">
        <f>G16*(1+L16/100)</f>
        <v>0</v>
      </c>
      <c r="N16" s="254">
        <v>0</v>
      </c>
      <c r="O16" s="254">
        <f>ROUND(E16*N16,5)</f>
        <v>0</v>
      </c>
      <c r="P16" s="254">
        <v>0</v>
      </c>
      <c r="Q16" s="254">
        <f>ROUND(E16*P16,5)</f>
        <v>0</v>
      </c>
      <c r="R16" s="205"/>
      <c r="S16" s="205"/>
      <c r="T16" s="206">
        <v>0</v>
      </c>
      <c r="U16" s="205">
        <f>ROUND(E16*T16,2)</f>
        <v>0</v>
      </c>
      <c r="V16" s="195"/>
      <c r="W16" s="195"/>
      <c r="X16" s="195"/>
      <c r="Y16" s="195"/>
      <c r="Z16" s="195"/>
      <c r="AA16" s="195"/>
      <c r="AB16" s="195"/>
      <c r="AC16" s="195"/>
      <c r="AD16" s="195"/>
      <c r="AE16" s="195" t="s">
        <v>83</v>
      </c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spans="1:60" x14ac:dyDescent="0.2">
      <c r="A17" s="197" t="s">
        <v>78</v>
      </c>
      <c r="B17" s="203" t="s">
        <v>52</v>
      </c>
      <c r="C17" s="235" t="s">
        <v>26</v>
      </c>
      <c r="D17" s="207"/>
      <c r="E17" s="256"/>
      <c r="F17" s="256"/>
      <c r="G17" s="256">
        <f>SUMIF(AE18:AE23,"&lt;&gt;NOR",G18:G23)</f>
        <v>0</v>
      </c>
      <c r="H17" s="256"/>
      <c r="I17" s="256">
        <f>SUM(I18:I23)</f>
        <v>0</v>
      </c>
      <c r="J17" s="256"/>
      <c r="K17" s="256">
        <f>SUM(K18:K23)</f>
        <v>0</v>
      </c>
      <c r="L17" s="256"/>
      <c r="M17" s="256">
        <f>SUM(M18:M23)</f>
        <v>0</v>
      </c>
      <c r="N17" s="256"/>
      <c r="O17" s="256">
        <f>SUM(O18:O23)</f>
        <v>0</v>
      </c>
      <c r="P17" s="256"/>
      <c r="Q17" s="256">
        <f>SUM(Q18:Q23)</f>
        <v>0</v>
      </c>
      <c r="R17" s="208"/>
      <c r="S17" s="208"/>
      <c r="T17" s="209"/>
      <c r="U17" s="208">
        <f>SUM(U18:U23)</f>
        <v>0</v>
      </c>
      <c r="AE17" t="s">
        <v>79</v>
      </c>
    </row>
    <row r="18" spans="1:60" outlineLevel="1" x14ac:dyDescent="0.2">
      <c r="A18" s="196">
        <v>9</v>
      </c>
      <c r="B18" s="202" t="s">
        <v>97</v>
      </c>
      <c r="C18" s="234" t="s">
        <v>98</v>
      </c>
      <c r="D18" s="204" t="s">
        <v>82</v>
      </c>
      <c r="E18" s="254">
        <v>1</v>
      </c>
      <c r="F18" s="255">
        <f>H18+J18</f>
        <v>0</v>
      </c>
      <c r="G18" s="254">
        <f>ROUND(E18*F18,2)</f>
        <v>0</v>
      </c>
      <c r="H18" s="254"/>
      <c r="I18" s="254">
        <f>ROUND(E18*H18,2)</f>
        <v>0</v>
      </c>
      <c r="J18" s="254"/>
      <c r="K18" s="254">
        <f>ROUND(E18*J18,2)</f>
        <v>0</v>
      </c>
      <c r="L18" s="254">
        <v>21</v>
      </c>
      <c r="M18" s="254">
        <f>G18*(1+L18/100)</f>
        <v>0</v>
      </c>
      <c r="N18" s="254">
        <v>0</v>
      </c>
      <c r="O18" s="254">
        <f>ROUND(E18*N18,5)</f>
        <v>0</v>
      </c>
      <c r="P18" s="254">
        <v>0</v>
      </c>
      <c r="Q18" s="254">
        <f>ROUND(E18*P18,5)</f>
        <v>0</v>
      </c>
      <c r="R18" s="205"/>
      <c r="S18" s="205"/>
      <c r="T18" s="206">
        <v>0</v>
      </c>
      <c r="U18" s="205">
        <f>ROUND(E18*T18,2)</f>
        <v>0</v>
      </c>
      <c r="V18" s="195"/>
      <c r="W18" s="195"/>
      <c r="X18" s="195"/>
      <c r="Y18" s="195"/>
      <c r="Z18" s="195"/>
      <c r="AA18" s="195"/>
      <c r="AB18" s="195"/>
      <c r="AC18" s="195"/>
      <c r="AD18" s="195"/>
      <c r="AE18" s="195" t="s">
        <v>83</v>
      </c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spans="1:60" outlineLevel="1" x14ac:dyDescent="0.2">
      <c r="A19" s="196">
        <v>10</v>
      </c>
      <c r="B19" s="202" t="s">
        <v>99</v>
      </c>
      <c r="C19" s="234" t="s">
        <v>100</v>
      </c>
      <c r="D19" s="204" t="s">
        <v>82</v>
      </c>
      <c r="E19" s="254">
        <v>1</v>
      </c>
      <c r="F19" s="255">
        <f>H19+J19</f>
        <v>0</v>
      </c>
      <c r="G19" s="254">
        <f>ROUND(E19*F19,2)</f>
        <v>0</v>
      </c>
      <c r="H19" s="254"/>
      <c r="I19" s="254">
        <f>ROUND(E19*H19,2)</f>
        <v>0</v>
      </c>
      <c r="J19" s="254"/>
      <c r="K19" s="254">
        <f>ROUND(E19*J19,2)</f>
        <v>0</v>
      </c>
      <c r="L19" s="254">
        <v>21</v>
      </c>
      <c r="M19" s="254">
        <f>G19*(1+L19/100)</f>
        <v>0</v>
      </c>
      <c r="N19" s="254">
        <v>0</v>
      </c>
      <c r="O19" s="254">
        <f>ROUND(E19*N19,5)</f>
        <v>0</v>
      </c>
      <c r="P19" s="254">
        <v>0</v>
      </c>
      <c r="Q19" s="254">
        <f>ROUND(E19*P19,5)</f>
        <v>0</v>
      </c>
      <c r="R19" s="205"/>
      <c r="S19" s="205"/>
      <c r="T19" s="206">
        <v>0</v>
      </c>
      <c r="U19" s="205">
        <f>ROUND(E19*T19,2)</f>
        <v>0</v>
      </c>
      <c r="V19" s="195"/>
      <c r="W19" s="195"/>
      <c r="X19" s="195"/>
      <c r="Y19" s="195"/>
      <c r="Z19" s="195"/>
      <c r="AA19" s="195"/>
      <c r="AB19" s="195"/>
      <c r="AC19" s="195"/>
      <c r="AD19" s="195"/>
      <c r="AE19" s="195" t="s">
        <v>83</v>
      </c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spans="1:60" outlineLevel="1" x14ac:dyDescent="0.2">
      <c r="A20" s="196">
        <v>11</v>
      </c>
      <c r="B20" s="202" t="s">
        <v>101</v>
      </c>
      <c r="C20" s="234" t="s">
        <v>102</v>
      </c>
      <c r="D20" s="204" t="s">
        <v>82</v>
      </c>
      <c r="E20" s="254">
        <v>1</v>
      </c>
      <c r="F20" s="255">
        <f>H20+J20</f>
        <v>0</v>
      </c>
      <c r="G20" s="254">
        <f>ROUND(E20*F20,2)</f>
        <v>0</v>
      </c>
      <c r="H20" s="254"/>
      <c r="I20" s="254">
        <f>ROUND(E20*H20,2)</f>
        <v>0</v>
      </c>
      <c r="J20" s="254"/>
      <c r="K20" s="254">
        <f>ROUND(E20*J20,2)</f>
        <v>0</v>
      </c>
      <c r="L20" s="254">
        <v>21</v>
      </c>
      <c r="M20" s="254">
        <f>G20*(1+L20/100)</f>
        <v>0</v>
      </c>
      <c r="N20" s="254">
        <v>0</v>
      </c>
      <c r="O20" s="254">
        <f>ROUND(E20*N20,5)</f>
        <v>0</v>
      </c>
      <c r="P20" s="254">
        <v>0</v>
      </c>
      <c r="Q20" s="254">
        <f>ROUND(E20*P20,5)</f>
        <v>0</v>
      </c>
      <c r="R20" s="205"/>
      <c r="S20" s="205"/>
      <c r="T20" s="206">
        <v>0</v>
      </c>
      <c r="U20" s="205">
        <f>ROUND(E20*T20,2)</f>
        <v>0</v>
      </c>
      <c r="V20" s="195"/>
      <c r="W20" s="195"/>
      <c r="X20" s="195"/>
      <c r="Y20" s="195"/>
      <c r="Z20" s="195"/>
      <c r="AA20" s="195"/>
      <c r="AB20" s="195"/>
      <c r="AC20" s="195"/>
      <c r="AD20" s="195"/>
      <c r="AE20" s="195" t="s">
        <v>83</v>
      </c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spans="1:60" outlineLevel="1" x14ac:dyDescent="0.2">
      <c r="A21" s="196">
        <v>12</v>
      </c>
      <c r="B21" s="202" t="s">
        <v>88</v>
      </c>
      <c r="C21" s="234" t="s">
        <v>103</v>
      </c>
      <c r="D21" s="204" t="s">
        <v>82</v>
      </c>
      <c r="E21" s="254">
        <v>1</v>
      </c>
      <c r="F21" s="255">
        <f>H21+J21</f>
        <v>0</v>
      </c>
      <c r="G21" s="254">
        <f>ROUND(E21*F21,2)</f>
        <v>0</v>
      </c>
      <c r="H21" s="254"/>
      <c r="I21" s="254">
        <f>ROUND(E21*H21,2)</f>
        <v>0</v>
      </c>
      <c r="J21" s="254"/>
      <c r="K21" s="254">
        <f>ROUND(E21*J21,2)</f>
        <v>0</v>
      </c>
      <c r="L21" s="254">
        <v>21</v>
      </c>
      <c r="M21" s="254">
        <f>G21*(1+L21/100)</f>
        <v>0</v>
      </c>
      <c r="N21" s="254">
        <v>0</v>
      </c>
      <c r="O21" s="254">
        <f>ROUND(E21*N21,5)</f>
        <v>0</v>
      </c>
      <c r="P21" s="254">
        <v>0</v>
      </c>
      <c r="Q21" s="254">
        <f>ROUND(E21*P21,5)</f>
        <v>0</v>
      </c>
      <c r="R21" s="205"/>
      <c r="S21" s="205"/>
      <c r="T21" s="206">
        <v>0</v>
      </c>
      <c r="U21" s="205">
        <f>ROUND(E21*T21,2)</f>
        <v>0</v>
      </c>
      <c r="V21" s="195"/>
      <c r="W21" s="195"/>
      <c r="X21" s="195"/>
      <c r="Y21" s="195"/>
      <c r="Z21" s="195"/>
      <c r="AA21" s="195"/>
      <c r="AB21" s="195"/>
      <c r="AC21" s="195"/>
      <c r="AD21" s="195"/>
      <c r="AE21" s="195" t="s">
        <v>83</v>
      </c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spans="1:60" outlineLevel="1" x14ac:dyDescent="0.2">
      <c r="A22" s="196">
        <v>13</v>
      </c>
      <c r="B22" s="202" t="s">
        <v>88</v>
      </c>
      <c r="C22" s="234" t="s">
        <v>104</v>
      </c>
      <c r="D22" s="204" t="s">
        <v>82</v>
      </c>
      <c r="E22" s="254">
        <v>1</v>
      </c>
      <c r="F22" s="255">
        <f>H22+J22</f>
        <v>0</v>
      </c>
      <c r="G22" s="254">
        <f>ROUND(E22*F22,2)</f>
        <v>0</v>
      </c>
      <c r="H22" s="254"/>
      <c r="I22" s="254">
        <f>ROUND(E22*H22,2)</f>
        <v>0</v>
      </c>
      <c r="J22" s="254"/>
      <c r="K22" s="254">
        <f>ROUND(E22*J22,2)</f>
        <v>0</v>
      </c>
      <c r="L22" s="254">
        <v>21</v>
      </c>
      <c r="M22" s="254">
        <f>G22*(1+L22/100)</f>
        <v>0</v>
      </c>
      <c r="N22" s="254">
        <v>0</v>
      </c>
      <c r="O22" s="254">
        <f>ROUND(E22*N22,5)</f>
        <v>0</v>
      </c>
      <c r="P22" s="254">
        <v>0</v>
      </c>
      <c r="Q22" s="254">
        <f>ROUND(E22*P22,5)</f>
        <v>0</v>
      </c>
      <c r="R22" s="205"/>
      <c r="S22" s="205"/>
      <c r="T22" s="206">
        <v>0</v>
      </c>
      <c r="U22" s="205">
        <f>ROUND(E22*T22,2)</f>
        <v>0</v>
      </c>
      <c r="V22" s="195"/>
      <c r="W22" s="195"/>
      <c r="X22" s="195"/>
      <c r="Y22" s="195"/>
      <c r="Z22" s="195"/>
      <c r="AA22" s="195"/>
      <c r="AB22" s="195"/>
      <c r="AC22" s="195"/>
      <c r="AD22" s="195"/>
      <c r="AE22" s="195" t="s">
        <v>83</v>
      </c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spans="1:60" outlineLevel="1" x14ac:dyDescent="0.2">
      <c r="A23" s="216">
        <v>14</v>
      </c>
      <c r="B23" s="217" t="s">
        <v>88</v>
      </c>
      <c r="C23" s="236" t="s">
        <v>105</v>
      </c>
      <c r="D23" s="218" t="s">
        <v>82</v>
      </c>
      <c r="E23" s="257">
        <v>1</v>
      </c>
      <c r="F23" s="258">
        <f>H23+J23</f>
        <v>0</v>
      </c>
      <c r="G23" s="257">
        <f>ROUND(E23*F23,2)</f>
        <v>0</v>
      </c>
      <c r="H23" s="257"/>
      <c r="I23" s="257">
        <f>ROUND(E23*H23,2)</f>
        <v>0</v>
      </c>
      <c r="J23" s="257"/>
      <c r="K23" s="257">
        <f>ROUND(E23*J23,2)</f>
        <v>0</v>
      </c>
      <c r="L23" s="257">
        <v>21</v>
      </c>
      <c r="M23" s="257">
        <f>G23*(1+L23/100)</f>
        <v>0</v>
      </c>
      <c r="N23" s="257">
        <v>0</v>
      </c>
      <c r="O23" s="257">
        <f>ROUND(E23*N23,5)</f>
        <v>0</v>
      </c>
      <c r="P23" s="257">
        <v>0</v>
      </c>
      <c r="Q23" s="257">
        <f>ROUND(E23*P23,5)</f>
        <v>0</v>
      </c>
      <c r="R23" s="219"/>
      <c r="S23" s="219"/>
      <c r="T23" s="220">
        <v>0</v>
      </c>
      <c r="U23" s="219">
        <f>ROUND(E23*T23,2)</f>
        <v>0</v>
      </c>
      <c r="V23" s="195"/>
      <c r="W23" s="195"/>
      <c r="X23" s="195"/>
      <c r="Y23" s="195"/>
      <c r="Z23" s="195"/>
      <c r="AA23" s="195"/>
      <c r="AB23" s="195"/>
      <c r="AC23" s="195"/>
      <c r="AD23" s="195"/>
      <c r="AE23" s="195" t="s">
        <v>83</v>
      </c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spans="1:60" x14ac:dyDescent="0.2">
      <c r="A24" s="6"/>
      <c r="B24" s="7" t="s">
        <v>106</v>
      </c>
      <c r="C24" s="237" t="s">
        <v>106</v>
      </c>
      <c r="D24" s="6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6"/>
      <c r="S24" s="6"/>
      <c r="T24" s="6"/>
      <c r="U24" s="6"/>
      <c r="AC24">
        <v>12</v>
      </c>
      <c r="AD24">
        <v>21</v>
      </c>
    </row>
    <row r="25" spans="1:60" x14ac:dyDescent="0.2">
      <c r="A25" s="221"/>
      <c r="B25" s="222" t="s">
        <v>28</v>
      </c>
      <c r="C25" s="238" t="s">
        <v>106</v>
      </c>
      <c r="D25" s="223"/>
      <c r="E25" s="260"/>
      <c r="F25" s="260"/>
      <c r="G25" s="261">
        <f>G8+G17</f>
        <v>0</v>
      </c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6"/>
      <c r="S25" s="6"/>
      <c r="T25" s="6"/>
      <c r="U25" s="6"/>
      <c r="AC25">
        <f>SUMIF(L7:L23,AC24,G7:G23)</f>
        <v>0</v>
      </c>
      <c r="AD25">
        <f>SUMIF(L7:L23,AD24,G7:G23)</f>
        <v>0</v>
      </c>
      <c r="AE25" t="s">
        <v>107</v>
      </c>
    </row>
    <row r="26" spans="1:60" x14ac:dyDescent="0.2">
      <c r="A26" s="6"/>
      <c r="B26" s="7" t="s">
        <v>106</v>
      </c>
      <c r="C26" s="237" t="s">
        <v>106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6"/>
      <c r="B27" s="7" t="s">
        <v>106</v>
      </c>
      <c r="C27" s="237" t="s">
        <v>106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24" t="s">
        <v>108</v>
      </c>
      <c r="B28" s="224"/>
      <c r="C28" s="239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25"/>
      <c r="B29" s="226"/>
      <c r="C29" s="240"/>
      <c r="D29" s="226"/>
      <c r="E29" s="226"/>
      <c r="F29" s="226"/>
      <c r="G29" s="22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E29" t="s">
        <v>109</v>
      </c>
    </row>
    <row r="30" spans="1:60" x14ac:dyDescent="0.2">
      <c r="A30" s="228"/>
      <c r="B30" s="229"/>
      <c r="C30" s="241"/>
      <c r="D30" s="229"/>
      <c r="E30" s="229"/>
      <c r="F30" s="229"/>
      <c r="G30" s="230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28"/>
      <c r="B31" s="229"/>
      <c r="C31" s="241"/>
      <c r="D31" s="229"/>
      <c r="E31" s="229"/>
      <c r="F31" s="229"/>
      <c r="G31" s="230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28"/>
      <c r="B32" s="229"/>
      <c r="C32" s="241"/>
      <c r="D32" s="229"/>
      <c r="E32" s="229"/>
      <c r="F32" s="229"/>
      <c r="G32" s="230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31"/>
      <c r="B33" s="232"/>
      <c r="C33" s="242"/>
      <c r="D33" s="232"/>
      <c r="E33" s="232"/>
      <c r="F33" s="232"/>
      <c r="G33" s="233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6"/>
      <c r="B34" s="7" t="s">
        <v>106</v>
      </c>
      <c r="C34" s="237" t="s">
        <v>106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C35" s="243"/>
      <c r="AE35" t="s">
        <v>110</v>
      </c>
    </row>
  </sheetData>
  <mergeCells count="6">
    <mergeCell ref="A1:G1"/>
    <mergeCell ref="C2:G2"/>
    <mergeCell ref="C3:G3"/>
    <mergeCell ref="C4:G4"/>
    <mergeCell ref="A28:C28"/>
    <mergeCell ref="A29:G33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Rajhradice</dc:creator>
  <cp:lastModifiedBy>Obec Rajhradice</cp:lastModifiedBy>
  <cp:lastPrinted>2014-02-28T09:52:57Z</cp:lastPrinted>
  <dcterms:created xsi:type="dcterms:W3CDTF">2009-04-08T07:15:50Z</dcterms:created>
  <dcterms:modified xsi:type="dcterms:W3CDTF">2025-08-27T12:58:37Z</dcterms:modified>
</cp:coreProperties>
</file>